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Giá nguyên liệu" state="visible" r:id="rId5"/>
    <sheet sheetId="3" name="Định lượng" state="visible" r:id="rId6"/>
    <sheet sheetId="4" name="Menu" state="visible" r:id="rId7"/>
  </sheets>
  <definedNames>
    <definedName name="_xlnm.Print_Titles" localSheetId="0">'Hướng dẫn'!$4:$4</definedName>
    <definedName name="_xlnm.Print_Titles" localSheetId="1">'Giá nguyên liệu'!$4:$4</definedName>
    <definedName name="_xlnm.Print_Titles" localSheetId="2">'Định lượng'!$4:$4</definedName>
    <definedName name="_xlnm.Print_Titles" localSheetId="3">'Menu'!$4:$4</definedName>
  </definedNames>
  <calcPr calcId="171027" fullCalcOnLoad="1"/>
</workbook>
</file>

<file path=xl/sharedStrings.xml><?xml version="1.0" encoding="utf-8"?>
<sst xmlns="http://schemas.openxmlformats.org/spreadsheetml/2006/main" count="114" uniqueCount="58">
  <si>
    <t>BẢN MẪU – dữ liệu giả · Giá vốn &amp; định lượng · Cà phê Mẫu</t>
  </si>
  <si>
    <t>BẢN MẪU – dữ liệu giả · Cà phê Mẫu: 3 món (Cà phê sữa đá, Trà đào cam sả, Bánh mì ốp la), giá vốn mục tiêu 35% · lập ngày 01/11/2026</t>
  </si>
  <si>
    <t/>
  </si>
  <si>
    <t>Hướng dẫn sử dụng</t>
  </si>
  <si>
    <t>File này để làm gì: giữ công thức chuẩn (định lượng) từng món, tính giá vốn, % giá vốn, lãi gộp và giá bán gợi ý; cập nhật khi giá nguyên liệu đổi.</t>
  </si>
  <si>
    <t>1</t>
  </si>
  <si>
    <t>Sheet "Giá nguyên liệu": khi giá chợ đổi, sửa ô vàng "Giá mua" ở đây. Mọi món dùng nguyên liệu đó tự tính lại.</t>
  </si>
  <si>
    <t>2</t>
  </si>
  <si>
    <t>Sheet "Định lượng": mỗi dòng là một nguyên liệu trong một món. Sửa ô vàng "Dùng/phần" và "Dùng được %". Giá mua lấy tự động từ sheet Giá nguyên liệu (theo tên).</t>
  </si>
  <si>
    <t>3</t>
  </si>
  <si>
    <t>Sheet "Menu": sửa ô vàng "Bao bì, khác", "Giá bán" và ô "Giá vốn mục tiêu". Cột % giá vốn, lãi gộp, giá gợi ý tự tính.</t>
  </si>
  <si>
    <t>4</t>
  </si>
  <si>
    <t>Ô trắng là công thức, đã khoá chống sửa nhầm (Review &gt; Unprotect Sheet, không mật khẩu). Thêm món mới: mở khoá, chép dòng và giữ nguyên công thức.</t>
  </si>
  <si>
    <t>5</t>
  </si>
  <si>
    <t>In: File &gt; Print, khổ A4 ngang, đã chỉnh vừa bề ngang trang.</t>
  </si>
  <si>
    <t>Lãi gộp chưa trừ mặt bằng, lương, điện nước, khấu hao và thuế. Mức % giá vốn mục tiêu là lựa chọn của bạn, không phải quy định.</t>
  </si>
  <si>
    <t>Miễn trừ: Giá Vốn Quán là công cụ tính tham khảo trên số liệu bạn nhập, không phải tư vấn kinh doanh hay thuế. Chúng tôi không lưu số liệu bạn nhập vào công cụ.</t>
  </si>
  <si>
    <t>Tạo bởi Giá Vốn Quán · quancafe.hoagao.store · support@hoagao.store</t>
  </si>
  <si>
    <t>BẢN MẪU – dữ liệu giả · Bảng giá nguyên liệu</t>
  </si>
  <si>
    <t>Nguyên liệu</t>
  </si>
  <si>
    <t>ĐVT</t>
  </si>
  <si>
    <t>Lượng mua</t>
  </si>
  <si>
    <t>Giá mua</t>
  </si>
  <si>
    <t>Đơn giá / ĐVT</t>
  </si>
  <si>
    <t>Cà phê bột</t>
  </si>
  <si>
    <t>g</t>
  </si>
  <si>
    <t>Sữa đặc</t>
  </si>
  <si>
    <t>Đá viên</t>
  </si>
  <si>
    <t>Trà đen túi lọc</t>
  </si>
  <si>
    <t>cái</t>
  </si>
  <si>
    <t>Đào ngâm (lon 820 g)</t>
  </si>
  <si>
    <t>Cam vàng</t>
  </si>
  <si>
    <t>Sả cây</t>
  </si>
  <si>
    <t>Đường nước</t>
  </si>
  <si>
    <t>ml</t>
  </si>
  <si>
    <t>Bánh mì</t>
  </si>
  <si>
    <t>Trứng gà</t>
  </si>
  <si>
    <t>Pate</t>
  </si>
  <si>
    <t>Dầu ăn</t>
  </si>
  <si>
    <t>BẢN MẪU – dữ liệu giả · Định lượng từng món</t>
  </si>
  <si>
    <t>Món</t>
  </si>
  <si>
    <t>Dùng / phần</t>
  </si>
  <si>
    <t>Dùng được %</t>
  </si>
  <si>
    <t>Giá vốn</t>
  </si>
  <si>
    <t>Cà phê sữa đá</t>
  </si>
  <si>
    <t>Trà đào cam sả</t>
  </si>
  <si>
    <t>Bánh mì ốp la</t>
  </si>
  <si>
    <t>BẢN MẪU – dữ liệu giả · Giá vốn và giá bán theo menu</t>
  </si>
  <si>
    <t>Giá vốn nguyên liệu</t>
  </si>
  <si>
    <t>Bao bì, khác</t>
  </si>
  <si>
    <t>Giá vốn / phần</t>
  </si>
  <si>
    <t>Giá bán</t>
  </si>
  <si>
    <t>% giá vốn</t>
  </si>
  <si>
    <t>Lãi gộp / phần</t>
  </si>
  <si>
    <t>Giá bán gợi ý</t>
  </si>
  <si>
    <t>Bình quân các món có giá bán</t>
  </si>
  <si>
    <t>Giá vốn mục tiêu (% giá bán)</t>
  </si>
  <si>
    <t>Làm tròn lên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</si>
</sst>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 &quot;₫&quot;"/>
    <numFmt numFmtId="166" formatCode="#,##0.00 &quot;₫&quot;"/>
    <numFmt numFmtId="167" formatCode="0.0%"/>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165" fontId="5" fillId="4" borderId="1" xfId="0" applyNumberFormat="1" applyFont="1" applyFill="1" applyBorder="1" applyAlignment="1" applyProtection="1">
      <alignment horizontal="right" vertical="center"/>
      <protection locked="0"/>
    </xf>
    <xf numFmtId="166" fontId="1" fillId="0" borderId="1" xfId="0" applyNumberFormat="1" applyFont="1" applyBorder="1" applyAlignment="1">
      <alignment horizontal="right" vertical="center"/>
    </xf>
    <xf numFmtId="166" fontId="1" fillId="3" borderId="1" xfId="0" applyNumberFormat="1" applyFont="1" applyFill="1" applyBorder="1" applyAlignment="1">
      <alignment horizontal="right" vertical="center"/>
    </xf>
    <xf numFmtId="167" fontId="5" fillId="4" borderId="1" xfId="0" applyNumberFormat="1" applyFont="1" applyFill="1" applyBorder="1" applyAlignment="1" applyProtection="1">
      <alignment horizontal="right" vertical="center"/>
      <protection locked="0"/>
    </xf>
    <xf numFmtId="165" fontId="1" fillId="0" borderId="1" xfId="0" applyNumberFormat="1" applyFont="1" applyBorder="1" applyAlignment="1">
      <alignment horizontal="right" vertical="center"/>
    </xf>
    <xf numFmtId="165" fontId="1" fillId="3" borderId="1" xfId="0" applyNumberFormat="1" applyFont="1" applyFill="1" applyBorder="1" applyAlignment="1">
      <alignment horizontal="right" vertical="center"/>
    </xf>
    <xf numFmtId="167" fontId="1" fillId="0" borderId="1" xfId="0" applyNumberFormat="1" applyFont="1" applyBorder="1" applyAlignment="1">
      <alignment horizontal="right" vertical="center"/>
    </xf>
    <xf numFmtId="167" fontId="1" fillId="3" borderId="1" xfId="0" applyNumberFormat="1" applyFont="1" applyFill="1" applyBorder="1" applyAlignment="1">
      <alignment horizontal="right" vertical="center"/>
    </xf>
    <xf numFmtId="0" fontId="6" fillId="5" borderId="2" xfId="0" applyFont="1" applyFill="1" applyBorder="1"/>
    <xf numFmtId="167" fontId="6" fillId="5" borderId="2" xfId="0" applyNumberFormat="1" applyFont="1" applyFill="1" applyBorder="1"/>
    <xf numFmtId="3" fontId="5" fillId="4" borderId="1" xfId="0" applyNumberFormat="1" applyFont="1" applyFill="1" applyBorder="1" applyAlignment="1" applyProtection="1">
      <alignment horizontal="right" vertical="center"/>
      <protection locked="0"/>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13</v>
      </c>
      <c r="B10" s="8" t="s">
        <v>14</v>
      </c>
    </row>
    <row r="11" spans="1:2" x14ac:dyDescent="0.25">
      <c r="A11" s="5" t="s">
        <v>2</v>
      </c>
      <c r="B11" s="6" t="s">
        <v>15</v>
      </c>
    </row>
    <row r="12" spans="1:2" x14ac:dyDescent="0.25">
      <c r="A12" s="7" t="s">
        <v>2</v>
      </c>
      <c r="B12" s="8" t="s">
        <v>16</v>
      </c>
    </row>
    <row r="13" spans="1:2" x14ac:dyDescent="0.25">
      <c r="A13" s="5" t="s">
        <v>2</v>
      </c>
      <c r="B13" s="6" t="s">
        <v>17</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&amp;L&amp;8Giá Vốn Quán · quancafe.hoagao.store&amp;R&amp;8Trang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
  <sheetViews>
    <sheetView workbookViewId="0" showGridLines="0">
      <pane ySplit="4" topLeftCell="A5" activePane="bottomLeft" state="frozen"/>
      <selection pane="bottomLeft"/>
    </sheetView>
  </sheetViews>
  <sheetFormatPr defaultRowHeight="15" outlineLevelRow="0" outlineLevelCol="0" x14ac:dyDescent="55"/>
  <cols>
    <col min="1" max="1" width="34" style="1" customWidth="1"/>
    <col min="2" max="2" width="10" style="1" customWidth="1"/>
    <col min="3" max="3" width="16" style="1" customWidth="1"/>
    <col min="4" max="5" width="18" style="1" customWidth="1"/>
  </cols>
  <sheetData>
    <row r="1" ht="26" customHeight="1" spans="1:5" x14ac:dyDescent="0.25">
      <c r="A1" s="2" t="s">
        <v>18</v>
      </c>
      <c r="B1" s="2"/>
      <c r="C1" s="2"/>
      <c r="D1" s="2"/>
      <c r="E1" s="2"/>
    </row>
    <row r="2" spans="1:5" x14ac:dyDescent="0.25">
      <c r="A2" s="3" t="s">
        <v>1</v>
      </c>
      <c r="B2" s="3"/>
      <c r="C2" s="3"/>
      <c r="D2" s="3"/>
      <c r="E2" s="3"/>
    </row>
    <row r="4" ht="30" customHeight="1" spans="1:5" x14ac:dyDescent="0.25">
      <c r="A4" s="4" t="s">
        <v>19</v>
      </c>
      <c r="B4" s="4" t="s">
        <v>20</v>
      </c>
      <c r="C4" s="4" t="s">
        <v>21</v>
      </c>
      <c r="D4" s="4" t="s">
        <v>22</v>
      </c>
      <c r="E4" s="4" t="s">
        <v>23</v>
      </c>
    </row>
    <row r="5" spans="1:5" x14ac:dyDescent="0.25">
      <c r="A5" s="6" t="s">
        <v>24</v>
      </c>
      <c r="B5" s="6" t="s">
        <v>25</v>
      </c>
      <c r="C5" s="9">
        <v>1000</v>
      </c>
      <c r="D5" s="10">
        <v>260000</v>
      </c>
      <c r="E5" s="11">
        <f>IF(C5&gt;0,D5/C5,0)</f>
        <v>260</v>
      </c>
    </row>
    <row r="6" spans="1:5" x14ac:dyDescent="0.25">
      <c r="A6" s="8" t="s">
        <v>26</v>
      </c>
      <c r="B6" s="8" t="s">
        <v>25</v>
      </c>
      <c r="C6" s="9">
        <v>1284</v>
      </c>
      <c r="D6" s="10">
        <v>72000</v>
      </c>
      <c r="E6" s="12">
        <f>IF(C6&gt;0,D6/C6,0)</f>
        <v>56.074766355140184</v>
      </c>
    </row>
    <row r="7" spans="1:5" x14ac:dyDescent="0.25">
      <c r="A7" s="6" t="s">
        <v>27</v>
      </c>
      <c r="B7" s="6" t="s">
        <v>25</v>
      </c>
      <c r="C7" s="9">
        <v>20000</v>
      </c>
      <c r="D7" s="10">
        <v>25000</v>
      </c>
      <c r="E7" s="11">
        <f>IF(C7&gt;0,D7/C7,0)</f>
        <v>1.25</v>
      </c>
    </row>
    <row r="8" spans="1:5" x14ac:dyDescent="0.25">
      <c r="A8" s="8" t="s">
        <v>28</v>
      </c>
      <c r="B8" s="8" t="s">
        <v>29</v>
      </c>
      <c r="C8" s="9">
        <v>100</v>
      </c>
      <c r="D8" s="10">
        <v>120000</v>
      </c>
      <c r="E8" s="12">
        <f>IF(C8&gt;0,D8/C8,0)</f>
        <v>1200</v>
      </c>
    </row>
    <row r="9" spans="1:5" x14ac:dyDescent="0.25">
      <c r="A9" s="6" t="s">
        <v>30</v>
      </c>
      <c r="B9" s="6" t="s">
        <v>25</v>
      </c>
      <c r="C9" s="9">
        <v>820</v>
      </c>
      <c r="D9" s="10">
        <v>55000</v>
      </c>
      <c r="E9" s="11">
        <f>IF(C9&gt;0,D9/C9,0)</f>
        <v>67.07317073170732</v>
      </c>
    </row>
    <row r="10" spans="1:5" x14ac:dyDescent="0.25">
      <c r="A10" s="8" t="s">
        <v>31</v>
      </c>
      <c r="B10" s="8" t="s">
        <v>25</v>
      </c>
      <c r="C10" s="9">
        <v>1000</v>
      </c>
      <c r="D10" s="10">
        <v>60000</v>
      </c>
      <c r="E10" s="12">
        <f>IF(C10&gt;0,D10/C10,0)</f>
        <v>60</v>
      </c>
    </row>
    <row r="11" spans="1:5" x14ac:dyDescent="0.25">
      <c r="A11" s="6" t="s">
        <v>32</v>
      </c>
      <c r="B11" s="6" t="s">
        <v>25</v>
      </c>
      <c r="C11" s="9">
        <v>1000</v>
      </c>
      <c r="D11" s="10">
        <v>30000</v>
      </c>
      <c r="E11" s="11">
        <f>IF(C11&gt;0,D11/C11,0)</f>
        <v>30</v>
      </c>
    </row>
    <row r="12" spans="1:5" x14ac:dyDescent="0.25">
      <c r="A12" s="8" t="s">
        <v>33</v>
      </c>
      <c r="B12" s="8" t="s">
        <v>34</v>
      </c>
      <c r="C12" s="9">
        <v>1000</v>
      </c>
      <c r="D12" s="10">
        <v>35000</v>
      </c>
      <c r="E12" s="12">
        <f>IF(C12&gt;0,D12/C12,0)</f>
        <v>35</v>
      </c>
    </row>
    <row r="13" spans="1:5" x14ac:dyDescent="0.25">
      <c r="A13" s="6" t="s">
        <v>35</v>
      </c>
      <c r="B13" s="6" t="s">
        <v>29</v>
      </c>
      <c r="C13" s="9">
        <v>1</v>
      </c>
      <c r="D13" s="10">
        <v>4000</v>
      </c>
      <c r="E13" s="11">
        <f>IF(C13&gt;0,D13/C13,0)</f>
        <v>4000</v>
      </c>
    </row>
    <row r="14" spans="1:5" x14ac:dyDescent="0.25">
      <c r="A14" s="8" t="s">
        <v>36</v>
      </c>
      <c r="B14" s="8" t="s">
        <v>29</v>
      </c>
      <c r="C14" s="9">
        <v>10</v>
      </c>
      <c r="D14" s="10">
        <v>35000</v>
      </c>
      <c r="E14" s="12">
        <f>IF(C14&gt;0,D14/C14,0)</f>
        <v>3500</v>
      </c>
    </row>
    <row r="15" spans="1:5" x14ac:dyDescent="0.25">
      <c r="A15" s="6" t="s">
        <v>37</v>
      </c>
      <c r="B15" s="6" t="s">
        <v>25</v>
      </c>
      <c r="C15" s="9">
        <v>500</v>
      </c>
      <c r="D15" s="10">
        <v>60000</v>
      </c>
      <c r="E15" s="11">
        <f>IF(C15&gt;0,D15/C15,0)</f>
        <v>120</v>
      </c>
    </row>
    <row r="16" spans="1:5" x14ac:dyDescent="0.25">
      <c r="A16" s="8" t="s">
        <v>38</v>
      </c>
      <c r="B16" s="8" t="s">
        <v>34</v>
      </c>
      <c r="C16" s="9">
        <v>1000</v>
      </c>
      <c r="D16" s="10">
        <v>50000</v>
      </c>
      <c r="E16" s="12">
        <f>IF(C16&gt;0,D16/C16,0)</f>
        <v>50</v>
      </c>
    </row>
  </sheetData>
  <sheetProtection sheet="1" formatColumns="0" formatRows="0" autoFilter="0"/>
  <mergeCells count="2">
    <mergeCell ref="A1:E1"/>
    <mergeCell ref="A2:E2"/>
  </mergeCells>
  <dataValidations count="2">
    <dataValidation type="decimal" operator="greaterThanOrEqual" showErrorMessage="1" errorTitle="Số không hợp lệ" error="Nhập số lớn hơn hoặc bằng 0." sqref="C10:D16">
      <formula1>0</formula1>
    </dataValidation>
    <dataValidation type="decimal" operator="greaterThanOrEqual" showErrorMessage="1" errorTitle="Số không hợp lệ" error="Nhập số lớn hơn hoặc bằng 0." sqref="C5:D16">
      <formula1>0</formula1>
    </dataValidation>
  </dataValidations>
  <pageMargins left="0.59" right="0.59" top="0.59" bottom="0.59" header="0.3" footer="0.3"/>
  <pageSetup paperSize="9" orientation="portrait" horizontalDpi="4294967295" verticalDpi="4294967295" scale="100" fitToWidth="1" fitToHeight="0"/>
  <headerFooter>
    <oddFooter>&amp;L&amp;8Giá Vốn Quán · quancafe.hoagao.store&amp;R&amp;8Trang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workbookViewId="0" showGridLines="0">
      <pane ySplit="4" topLeftCell="A5" activePane="bottomLeft" state="frozen"/>
      <selection pane="bottomLeft"/>
    </sheetView>
  </sheetViews>
  <sheetFormatPr defaultRowHeight="15" outlineLevelRow="0" outlineLevelCol="0" x14ac:dyDescent="55"/>
  <cols>
    <col min="1" max="1" width="26" style="1" customWidth="1"/>
    <col min="2" max="2" width="30" style="1" customWidth="1"/>
    <col min="3" max="3" width="8" style="1" customWidth="1"/>
    <col min="4" max="5" width="14" style="1" customWidth="1"/>
    <col min="6" max="6" width="16" style="1" customWidth="1"/>
  </cols>
  <sheetData>
    <row r="1" ht="26" customHeight="1" spans="1:6" x14ac:dyDescent="0.25">
      <c r="A1" s="2" t="s">
        <v>39</v>
      </c>
      <c r="B1" s="2"/>
      <c r="C1" s="2"/>
      <c r="D1" s="2"/>
      <c r="E1" s="2"/>
      <c r="F1" s="2"/>
    </row>
    <row r="2" spans="1:6" x14ac:dyDescent="0.25">
      <c r="A2" s="3" t="s">
        <v>1</v>
      </c>
      <c r="B2" s="3"/>
      <c r="C2" s="3"/>
      <c r="D2" s="3"/>
      <c r="E2" s="3"/>
      <c r="F2" s="3"/>
    </row>
    <row r="4" ht="30" customHeight="1" spans="1:6" x14ac:dyDescent="0.25">
      <c r="A4" s="4" t="s">
        <v>40</v>
      </c>
      <c r="B4" s="4" t="s">
        <v>19</v>
      </c>
      <c r="C4" s="4" t="s">
        <v>20</v>
      </c>
      <c r="D4" s="4" t="s">
        <v>41</v>
      </c>
      <c r="E4" s="4" t="s">
        <v>42</v>
      </c>
      <c r="F4" s="4" t="s">
        <v>43</v>
      </c>
    </row>
    <row r="5" spans="1:6" x14ac:dyDescent="0.25">
      <c r="A5" s="6" t="s">
        <v>44</v>
      </c>
      <c r="B5" s="6" t="s">
        <v>24</v>
      </c>
      <c r="C5" s="6" t="s">
        <v>25</v>
      </c>
      <c r="D5" s="9">
        <v>25</v>
      </c>
      <c r="E5" s="13">
        <v>1</v>
      </c>
      <c r="F5" s="14">
        <f>IFERROR(VLOOKUP(B5,'Giá nguyên liệu'!$A$5:$E$16,5,FALSE)*D5/E5,0)</f>
        <v>6500</v>
      </c>
    </row>
    <row r="6" spans="1:6" x14ac:dyDescent="0.25">
      <c r="A6" s="6" t="s">
        <v>44</v>
      </c>
      <c r="B6" s="6" t="s">
        <v>26</v>
      </c>
      <c r="C6" s="6" t="s">
        <v>25</v>
      </c>
      <c r="D6" s="9">
        <v>40</v>
      </c>
      <c r="E6" s="13">
        <v>1</v>
      </c>
      <c r="F6" s="14">
        <f>IFERROR(VLOOKUP(B6,'Giá nguyên liệu'!$A$5:$E$16,5,FALSE)*D6/E6,0)</f>
        <v>2242.99</v>
      </c>
    </row>
    <row r="7" spans="1:6" x14ac:dyDescent="0.25">
      <c r="A7" s="6" t="s">
        <v>44</v>
      </c>
      <c r="B7" s="6" t="s">
        <v>27</v>
      </c>
      <c r="C7" s="6" t="s">
        <v>25</v>
      </c>
      <c r="D7" s="9">
        <v>200</v>
      </c>
      <c r="E7" s="13">
        <v>1</v>
      </c>
      <c r="F7" s="14">
        <f>IFERROR(VLOOKUP(B7,'Giá nguyên liệu'!$A$5:$E$16,5,FALSE)*D7/E7,0)</f>
        <v>250</v>
      </c>
    </row>
    <row r="8" spans="1:6" x14ac:dyDescent="0.25">
      <c r="A8" s="8" t="s">
        <v>45</v>
      </c>
      <c r="B8" s="8" t="s">
        <v>28</v>
      </c>
      <c r="C8" s="8" t="s">
        <v>29</v>
      </c>
      <c r="D8" s="9">
        <v>1</v>
      </c>
      <c r="E8" s="13">
        <v>1</v>
      </c>
      <c r="F8" s="15">
        <f>IFERROR(VLOOKUP(B8,'Giá nguyên liệu'!$A$5:$E$16,5,FALSE)*D8/E8,0)</f>
        <v>1200</v>
      </c>
    </row>
    <row r="9" spans="1:6" x14ac:dyDescent="0.25">
      <c r="A9" s="8" t="s">
        <v>45</v>
      </c>
      <c r="B9" s="8" t="s">
        <v>30</v>
      </c>
      <c r="C9" s="8" t="s">
        <v>25</v>
      </c>
      <c r="D9" s="9">
        <v>60</v>
      </c>
      <c r="E9" s="13">
        <v>1</v>
      </c>
      <c r="F9" s="15">
        <f>IFERROR(VLOOKUP(B9,'Giá nguyên liệu'!$A$5:$E$16,5,FALSE)*D9/E9,0)</f>
        <v>4024.39</v>
      </c>
    </row>
    <row r="10" spans="1:6" x14ac:dyDescent="0.25">
      <c r="A10" s="8" t="s">
        <v>45</v>
      </c>
      <c r="B10" s="8" t="s">
        <v>31</v>
      </c>
      <c r="C10" s="8" t="s">
        <v>25</v>
      </c>
      <c r="D10" s="9">
        <v>30</v>
      </c>
      <c r="E10" s="13">
        <v>0.7</v>
      </c>
      <c r="F10" s="15">
        <f>IFERROR(VLOOKUP(B10,'Giá nguyên liệu'!$A$5:$E$16,5,FALSE)*D10/E10,0)</f>
        <v>2571.43</v>
      </c>
    </row>
    <row r="11" spans="1:6" x14ac:dyDescent="0.25">
      <c r="A11" s="8" t="s">
        <v>45</v>
      </c>
      <c r="B11" s="8" t="s">
        <v>32</v>
      </c>
      <c r="C11" s="8" t="s">
        <v>25</v>
      </c>
      <c r="D11" s="9">
        <v>10</v>
      </c>
      <c r="E11" s="13">
        <v>0.6</v>
      </c>
      <c r="F11" s="15">
        <f>IFERROR(VLOOKUP(B11,'Giá nguyên liệu'!$A$5:$E$16,5,FALSE)*D11/E11,0)</f>
        <v>500</v>
      </c>
    </row>
    <row r="12" spans="1:6" x14ac:dyDescent="0.25">
      <c r="A12" s="8" t="s">
        <v>45</v>
      </c>
      <c r="B12" s="8" t="s">
        <v>33</v>
      </c>
      <c r="C12" s="8" t="s">
        <v>34</v>
      </c>
      <c r="D12" s="9">
        <v>30</v>
      </c>
      <c r="E12" s="13">
        <v>1</v>
      </c>
      <c r="F12" s="15">
        <f>IFERROR(VLOOKUP(B12,'Giá nguyên liệu'!$A$5:$E$16,5,FALSE)*D12/E12,0)</f>
        <v>1050</v>
      </c>
    </row>
    <row r="13" spans="1:6" x14ac:dyDescent="0.25">
      <c r="A13" s="6" t="s">
        <v>46</v>
      </c>
      <c r="B13" s="6" t="s">
        <v>35</v>
      </c>
      <c r="C13" s="6" t="s">
        <v>29</v>
      </c>
      <c r="D13" s="9">
        <v>1</v>
      </c>
      <c r="E13" s="13">
        <v>1</v>
      </c>
      <c r="F13" s="14">
        <f>IFERROR(VLOOKUP(B13,'Giá nguyên liệu'!$A$5:$E$16,5,FALSE)*D13/E13,0)</f>
        <v>4000</v>
      </c>
    </row>
    <row r="14" spans="1:6" x14ac:dyDescent="0.25">
      <c r="A14" s="6" t="s">
        <v>46</v>
      </c>
      <c r="B14" s="6" t="s">
        <v>36</v>
      </c>
      <c r="C14" s="6" t="s">
        <v>29</v>
      </c>
      <c r="D14" s="9">
        <v>2</v>
      </c>
      <c r="E14" s="13">
        <v>1</v>
      </c>
      <c r="F14" s="14">
        <f>IFERROR(VLOOKUP(B14,'Giá nguyên liệu'!$A$5:$E$16,5,FALSE)*D14/E14,0)</f>
        <v>7000</v>
      </c>
    </row>
    <row r="15" spans="1:6" x14ac:dyDescent="0.25">
      <c r="A15" s="6" t="s">
        <v>46</v>
      </c>
      <c r="B15" s="6" t="s">
        <v>37</v>
      </c>
      <c r="C15" s="6" t="s">
        <v>25</v>
      </c>
      <c r="D15" s="9">
        <v>20</v>
      </c>
      <c r="E15" s="13">
        <v>1</v>
      </c>
      <c r="F15" s="14">
        <f>IFERROR(VLOOKUP(B15,'Giá nguyên liệu'!$A$5:$E$16,5,FALSE)*D15/E15,0)</f>
        <v>2400</v>
      </c>
    </row>
    <row r="16" spans="1:6" x14ac:dyDescent="0.25">
      <c r="A16" s="6" t="s">
        <v>46</v>
      </c>
      <c r="B16" s="6" t="s">
        <v>38</v>
      </c>
      <c r="C16" s="6" t="s">
        <v>34</v>
      </c>
      <c r="D16" s="9">
        <v>10</v>
      </c>
      <c r="E16" s="13">
        <v>1</v>
      </c>
      <c r="F16" s="14">
        <f>IFERROR(VLOOKUP(B16,'Giá nguyên liệu'!$A$5:$E$16,5,FALSE)*D16/E16,0)</f>
        <v>500</v>
      </c>
    </row>
  </sheetData>
  <sheetProtection sheet="1" formatColumns="0" formatRows="0" autoFilter="0"/>
  <autoFilter ref="A4:F16"/>
  <mergeCells count="2">
    <mergeCell ref="A1:F1"/>
    <mergeCell ref="A2:F2"/>
  </mergeCells>
  <dataValidations count="4">
    <dataValidation type="decimal" operator="greaterThanOrEqual" showErrorMessage="1" errorTitle="Số không hợp lệ" error="Nhập số lớn hơn hoặc bằng 0." sqref="D10:D16">
      <formula1>0</formula1>
    </dataValidation>
    <dataValidation type="decimal" operator="greaterThanOrEqual" showErrorMessage="1" errorTitle="Số không hợp lệ" error="Nhập số lớn hơn hoặc bằng 0." sqref="D5:D16">
      <formula1>0</formula1>
    </dataValidation>
    <dataValidation type="decimal" showErrorMessage="1" errorTitle="Tỷ lệ dùng được" error="Nhập từ 10% đến 100%." sqref="E10:E16">
      <formula1>0.1</formula1>
      <formula2>1</formula2>
    </dataValidation>
    <dataValidation type="decimal" showErrorMessage="1" errorTitle="Tỷ lệ dùng được" error="Nhập từ 10% đến 100%." sqref="E5:E16">
      <formula1>0.1</formula1>
      <formula2>1</formula2>
    </dataValidation>
  </dataValidations>
  <pageMargins left="0.59" right="0.59" top="0.59" bottom="0.59" header="0.3" footer="0.3"/>
  <pageSetup paperSize="9" orientation="landscape" horizontalDpi="4294967295" verticalDpi="4294967295" scale="100" fitToWidth="1" fitToHeight="0"/>
  <headerFooter>
    <oddFooter>&amp;L&amp;8Giá Vốn Quán · quancafe.hoagao.store&amp;R&amp;8Trang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workbookViewId="0" showGridLines="0">
      <pane ySplit="4" topLeftCell="A5" activePane="bottomLeft" state="frozen"/>
      <selection pane="bottomLeft"/>
    </sheetView>
  </sheetViews>
  <sheetFormatPr defaultRowHeight="15" outlineLevelRow="0" outlineLevelCol="0" x14ac:dyDescent="55"/>
  <cols>
    <col min="1" max="1" width="28" style="1" customWidth="1"/>
    <col min="2" max="5" width="16" style="1" customWidth="1"/>
    <col min="6" max="6" width="13" style="1" customWidth="1"/>
    <col min="7" max="7" width="16" style="1" customWidth="1"/>
    <col min="8" max="8" width="18" style="1" customWidth="1"/>
  </cols>
  <sheetData>
    <row r="1" ht="26" customHeight="1" spans="1:8" x14ac:dyDescent="0.25">
      <c r="A1" s="2" t="s">
        <v>47</v>
      </c>
      <c r="B1" s="2"/>
      <c r="C1" s="2"/>
      <c r="D1" s="2"/>
      <c r="E1" s="2"/>
      <c r="F1" s="2"/>
      <c r="G1" s="2"/>
      <c r="H1" s="2"/>
    </row>
    <row r="2" spans="1:8" x14ac:dyDescent="0.25">
      <c r="A2" s="3" t="s">
        <v>1</v>
      </c>
      <c r="B2" s="3"/>
      <c r="C2" s="3"/>
      <c r="D2" s="3"/>
      <c r="E2" s="3"/>
      <c r="F2" s="3"/>
      <c r="G2" s="3"/>
      <c r="H2" s="3"/>
    </row>
    <row r="4" ht="30" customHeight="1" spans="1:8" x14ac:dyDescent="0.25">
      <c r="A4" s="4" t="s">
        <v>40</v>
      </c>
      <c r="B4" s="4" t="s">
        <v>48</v>
      </c>
      <c r="C4" s="4" t="s">
        <v>49</v>
      </c>
      <c r="D4" s="4" t="s">
        <v>50</v>
      </c>
      <c r="E4" s="4" t="s">
        <v>51</v>
      </c>
      <c r="F4" s="4" t="s">
        <v>52</v>
      </c>
      <c r="G4" s="4" t="s">
        <v>53</v>
      </c>
      <c r="H4" s="4" t="s">
        <v>54</v>
      </c>
    </row>
    <row r="5" spans="1:8" x14ac:dyDescent="0.25">
      <c r="A5" s="6" t="s">
        <v>44</v>
      </c>
      <c r="B5" s="14">
        <f>SUMIF('Định lượng'!$A$5:$A$16,A5,'Định lượng'!$F$5:$F$16)</f>
        <v>8993</v>
      </c>
      <c r="C5" s="10">
        <v>3000</v>
      </c>
      <c r="D5" s="14">
        <f>B5+C5</f>
        <v>11993</v>
      </c>
      <c r="E5" s="10">
        <v>25000</v>
      </c>
      <c r="F5" s="16">
        <f>IF(E5&gt;0,D5/E5,"")</f>
        <v>0.47972</v>
      </c>
      <c r="G5" s="14">
        <f>IF(E5&gt;0,E5-D5,"")</f>
        <v>13007</v>
      </c>
      <c r="H5" s="14">
        <f>CEILING(D5/$B$10,$D$10)</f>
        <v>35000</v>
      </c>
    </row>
    <row r="6" spans="1:8" x14ac:dyDescent="0.25">
      <c r="A6" s="8" t="s">
        <v>45</v>
      </c>
      <c r="B6" s="15">
        <f>SUMIF('Định lượng'!$A$5:$A$16,A6,'Định lượng'!$F$5:$F$16)</f>
        <v>9346</v>
      </c>
      <c r="C6" s="10">
        <v>3500</v>
      </c>
      <c r="D6" s="15">
        <f>B6+C6</f>
        <v>12846</v>
      </c>
      <c r="E6" s="10">
        <v>35000</v>
      </c>
      <c r="F6" s="17">
        <f>IF(E6&gt;0,D6/E6,"")</f>
        <v>0.3670285714285714</v>
      </c>
      <c r="G6" s="15">
        <f>IF(E6&gt;0,E6-D6,"")</f>
        <v>22154</v>
      </c>
      <c r="H6" s="15">
        <f>CEILING(D6/$B$10,$D$10)</f>
        <v>37000</v>
      </c>
    </row>
    <row r="7" spans="1:8" x14ac:dyDescent="0.25">
      <c r="A7" s="6" t="s">
        <v>46</v>
      </c>
      <c r="B7" s="14">
        <f>SUMIF('Định lượng'!$A$5:$A$16,A7,'Định lượng'!$F$5:$F$16)</f>
        <v>13900</v>
      </c>
      <c r="C7" s="10">
        <v>1500</v>
      </c>
      <c r="D7" s="14">
        <f>B7+C7</f>
        <v>15400</v>
      </c>
      <c r="E7" s="10">
        <v>30000</v>
      </c>
      <c r="F7" s="16">
        <f>IF(E7&gt;0,D7/E7,"")</f>
        <v>0.5133333333333333</v>
      </c>
      <c r="G7" s="14">
        <f>IF(E7&gt;0,E7-D7,"")</f>
        <v>14600</v>
      </c>
      <c r="H7" s="14">
        <f>CEILING(D7/$B$10,$D$10)</f>
        <v>44000</v>
      </c>
    </row>
    <row r="8" spans="1:8" x14ac:dyDescent="0.25">
      <c r="A8" s="18" t="s">
        <v>55</v>
      </c>
      <c r="B8" s="18"/>
      <c r="C8" s="18"/>
      <c r="D8" s="18"/>
      <c r="E8" s="18"/>
      <c r="F8" s="19">
        <f>IFERROR(AVERAGE(F5:F7),"")</f>
        <v>0.4533606349206349</v>
      </c>
      <c r="G8" s="18"/>
      <c r="H8" s="18"/>
    </row>
    <row r="10" spans="1:4" x14ac:dyDescent="0.25">
      <c r="A10" s="1" t="s">
        <v>56</v>
      </c>
      <c r="B10" s="13">
        <v>0.35</v>
      </c>
      <c r="C10" s="1" t="s">
        <v>57</v>
      </c>
      <c r="D10" s="20">
        <v>1000</v>
      </c>
    </row>
    <row r="12" spans="1:1" x14ac:dyDescent="0.25">
      <c r="A12" s="21" t="s">
        <v>17</v>
      </c>
    </row>
  </sheetData>
  <sheetProtection sheet="1" formatColumns="0" formatRows="0" autoFilter="0"/>
  <mergeCells count="2">
    <mergeCell ref="A1:H1"/>
    <mergeCell ref="A2:H2"/>
  </mergeCells>
  <dataValidations count="4">
    <dataValidation type="decimal" showErrorMessage="1" errorTitle="Mục tiêu" error="Nhập từ 10% đến 80%." sqref="B10">
      <formula1>0.1</formula1>
      <formula2>0.8</formula2>
    </dataValidation>
    <dataValidation type="decimal" operator="greaterThanOrEqual" showErrorMessage="1" errorTitle="Số không hợp lệ" error="Nhập số lớn hơn hoặc bằng 0." sqref="C5:C7">
      <formula1>0</formula1>
    </dataValidation>
    <dataValidation type="decimal" operator="greaterThanOrEqual" showErrorMessage="1" errorTitle="Số không hợp lệ" error="Nhập số lớn hơn hoặc bằng 0." sqref="D10">
      <formula1>0</formula1>
    </dataValidation>
    <dataValidation type="decimal" operator="greaterThanOrEqual" showErrorMessage="1" errorTitle="Số không hợp lệ" error="Nhập số lớn hơn hoặc bằng 0." sqref="E5:E7">
      <formula1>0</formula1>
    </dataValidation>
  </dataValidations>
  <pageMargins left="0.59" right="0.59" top="0.59" bottom="0.59" header="0.3" footer="0.3"/>
  <pageSetup paperSize="9" orientation="landscape" horizontalDpi="4294967295" verticalDpi="4294967295" scale="100" fitToWidth="1" fitToHeight="0"/>
  <headerFooter>
    <oddFooter>&amp;L&amp;8Giá Vốn Quán · quancafe.hoagao.store&amp;R&amp;8Trang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Hướng dẫn</vt:lpstr>
      <vt:lpstr>Giá nguyên liệu</vt:lpstr>
      <vt:lpstr>Định lượng</vt:lpstr>
      <vt:lpstr>Menu</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Giá Vốn Quán – Giá vốn và menu</dc:title>
  <dc:subject/>
  <dc:description/>
  <cp:keywords/>
  <cp:category/>
  <cp:lastModifiedBy>Hoa Gạo</cp:lastModifiedBy>
  <dcterms:created xsi:type="dcterms:W3CDTF">2026-11-01T02:00:00Z</dcterms:created>
  <dcterms:modified xsi:type="dcterms:W3CDTF">2026-11-01T02:00:00Z</dcterms:modified>
</cp:coreProperties>
</file>